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4550" windowHeight="7575" activeTab="0"/>
  </bookViews>
  <sheets>
    <sheet name="List of Ingredients" sheetId="1" r:id="rId1"/>
    <sheet name="Calculation Template" sheetId="2" r:id="rId2"/>
    <sheet name="Graph" sheetId="3" r:id="rId3"/>
    <sheet name="AC" sheetId="4" r:id="rId4"/>
    <sheet name="TC" sheetId="5" r:id="rId5"/>
  </sheets>
  <definedNames>
    <definedName name="_xlnm.Print_Area" localSheetId="1">'Calculation Template'!$B$3:$M$19</definedName>
    <definedName name="_xlnm.Print_Area" localSheetId="0">'List of Ingredients'!$A$1:$I$47</definedName>
  </definedNames>
  <calcPr fullCalcOnLoad="1"/>
</workbook>
</file>

<file path=xl/comments1.xml><?xml version="1.0" encoding="utf-8"?>
<comments xmlns="http://schemas.openxmlformats.org/spreadsheetml/2006/main">
  <authors>
    <author>c3l</author>
    <author>Kay</author>
  </authors>
  <commentList>
    <comment ref="G5" authorId="0">
      <text>
        <r>
          <rPr>
            <b/>
            <sz val="9"/>
            <rFont val="Tahoma"/>
            <family val="0"/>
          </rPr>
          <t>c3l:</t>
        </r>
        <r>
          <rPr>
            <sz val="9"/>
            <rFont val="Tahoma"/>
            <family val="0"/>
          </rPr>
          <t xml:space="preserve">
Note that the managerial and the secretarial costs here are recurrent costs which are recurrent!</t>
        </r>
      </text>
    </comment>
    <comment ref="D33" authorId="1">
      <text>
        <r>
          <rPr>
            <b/>
            <sz val="9"/>
            <rFont val="Tahoma"/>
            <family val="2"/>
          </rPr>
          <t>Kay:</t>
        </r>
        <r>
          <rPr>
            <sz val="9"/>
            <rFont val="Tahoma"/>
            <family val="2"/>
          </rPr>
          <t xml:space="preserve">
Changed from 30 to 25 to correspond to the Asgn 2 HEM task PDF document.</t>
        </r>
      </text>
    </comment>
  </commentList>
</comments>
</file>

<file path=xl/sharedStrings.xml><?xml version="1.0" encoding="utf-8"?>
<sst xmlns="http://schemas.openxmlformats.org/spreadsheetml/2006/main" count="184" uniqueCount="116">
  <si>
    <t>Type of unit</t>
  </si>
  <si>
    <t xml:space="preserve">No of units  </t>
  </si>
  <si>
    <t xml:space="preserve">Rate per unit  </t>
  </si>
  <si>
    <t xml:space="preserve">  Costs ($$)</t>
  </si>
  <si>
    <t>Development Print</t>
  </si>
  <si>
    <t xml:space="preserve">  Authoring of study guide</t>
  </si>
  <si>
    <t xml:space="preserve">  Editing and design </t>
  </si>
  <si>
    <t>Replication and Distribution</t>
  </si>
  <si>
    <t xml:space="preserve">  Cost/student ($$)</t>
  </si>
  <si>
    <t>Student Support</t>
  </si>
  <si>
    <t xml:space="preserve">  Marking of assignment </t>
  </si>
  <si>
    <t>Year 1</t>
  </si>
  <si>
    <t>Year 2</t>
  </si>
  <si>
    <t>Year 3</t>
  </si>
  <si>
    <t>Year 4</t>
  </si>
  <si>
    <t>Year 5</t>
  </si>
  <si>
    <t>Year 6</t>
  </si>
  <si>
    <t>No of students</t>
  </si>
  <si>
    <t>Accumulated</t>
  </si>
  <si>
    <t>Input</t>
  </si>
  <si>
    <t>r</t>
  </si>
  <si>
    <t>rate</t>
  </si>
  <si>
    <t>n</t>
  </si>
  <si>
    <t>years</t>
  </si>
  <si>
    <t>C</t>
  </si>
  <si>
    <t>amount</t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</si>
  <si>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</si>
  <si>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</si>
  <si>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</si>
  <si>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</si>
  <si>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</si>
  <si>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</si>
  <si>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TC=F+VxN</t>
  </si>
  <si>
    <t>AC=F/N+V</t>
  </si>
  <si>
    <t>Income</t>
  </si>
  <si>
    <t>Fee</t>
  </si>
  <si>
    <t xml:space="preserve">Income per student </t>
  </si>
  <si>
    <t>Total</t>
  </si>
  <si>
    <t xml:space="preserve">  Preparation of a Reader</t>
  </si>
  <si>
    <t>Income per student</t>
  </si>
  <si>
    <t xml:space="preserve">  Copyright </t>
  </si>
  <si>
    <t>FD</t>
  </si>
  <si>
    <t>FM</t>
  </si>
  <si>
    <t xml:space="preserve">  Production study guides</t>
  </si>
  <si>
    <t xml:space="preserve">F depreciated </t>
  </si>
  <si>
    <t>Profit</t>
  </si>
  <si>
    <t xml:space="preserve">F annualized/per year  </t>
  </si>
  <si>
    <t>F annualized (total)</t>
  </si>
  <si>
    <t xml:space="preserve">  Packaging and postage</t>
  </si>
  <si>
    <t>per annum salary</t>
  </si>
  <si>
    <t>Study guide (50 pp)</t>
  </si>
  <si>
    <t>Per 50 pp</t>
  </si>
  <si>
    <t>Per study guide</t>
  </si>
  <si>
    <t xml:space="preserve">Per assignment </t>
  </si>
  <si>
    <t xml:space="preserve">Per reader </t>
  </si>
  <si>
    <t>Per mailing</t>
  </si>
  <si>
    <t>Per credit point</t>
  </si>
  <si>
    <t xml:space="preserve">Total fixed costs of development </t>
  </si>
  <si>
    <t>Total fixed costs of maintenance</t>
  </si>
  <si>
    <t>Total fixed costs</t>
  </si>
  <si>
    <t xml:space="preserve">  Production</t>
  </si>
  <si>
    <t xml:space="preserve">Total variable cost per student </t>
  </si>
  <si>
    <t>F</t>
  </si>
  <si>
    <r>
      <t xml:space="preserve">(1+r) </t>
    </r>
    <r>
      <rPr>
        <vertAlign val="superscript"/>
        <sz val="10"/>
        <rFont val="Times New Roman"/>
        <family val="1"/>
      </rPr>
      <t>n</t>
    </r>
  </si>
  <si>
    <t>V</t>
  </si>
  <si>
    <t>I</t>
  </si>
  <si>
    <t>Recurrent costs</t>
  </si>
  <si>
    <t>R</t>
  </si>
  <si>
    <r>
      <t xml:space="preserve">A </t>
    </r>
    <r>
      <rPr>
        <b/>
        <sz val="10"/>
        <rFont val="Arial"/>
        <family val="2"/>
      </rPr>
      <t xml:space="preserve">  COURSE OVERHEADS </t>
    </r>
  </si>
  <si>
    <t xml:space="preserve">  Management (ongoing)</t>
  </si>
  <si>
    <t xml:space="preserve">  Secretarial support (ongoing)</t>
  </si>
  <si>
    <t xml:space="preserve">  Management (development)</t>
  </si>
  <si>
    <t xml:space="preserve">  Secretarial support (development)</t>
  </si>
  <si>
    <t>(1+r)</t>
  </si>
  <si>
    <t xml:space="preserve"> </t>
  </si>
  <si>
    <t>Reader (150 pp)</t>
  </si>
  <si>
    <t>Development DVDs</t>
  </si>
  <si>
    <t>DVD</t>
  </si>
  <si>
    <t xml:space="preserve">  Development of content</t>
  </si>
  <si>
    <t xml:space="preserve">  Instructional designer</t>
  </si>
  <si>
    <t xml:space="preserve">  Editing and design</t>
  </si>
  <si>
    <t xml:space="preserve">  Copyright</t>
  </si>
  <si>
    <t>Development of Assignments</t>
  </si>
  <si>
    <t>Assignment</t>
  </si>
  <si>
    <t>Management (during development phase)</t>
  </si>
  <si>
    <r>
      <t xml:space="preserve">D  </t>
    </r>
    <r>
      <rPr>
        <b/>
        <sz val="10"/>
        <rFont val="Arial"/>
        <family val="2"/>
      </rPr>
      <t xml:space="preserve"> MAINTENANCE COSTS (PART OF PRINTED MATERIAL ONLY)</t>
    </r>
  </si>
  <si>
    <r>
      <t xml:space="preserve">E  </t>
    </r>
    <r>
      <rPr>
        <b/>
        <sz val="10"/>
        <rFont val="Arial"/>
        <family val="2"/>
      </rPr>
      <t>ANNUAL PRESENTATION COSTS (all per student)</t>
    </r>
  </si>
  <si>
    <t>F INCOME (per student per credit)</t>
  </si>
  <si>
    <r>
      <t xml:space="preserve">B </t>
    </r>
    <r>
      <rPr>
        <b/>
        <sz val="10"/>
        <rFont val="Arial"/>
        <family val="2"/>
      </rPr>
      <t xml:space="preserve">  DEVELOPMENT  COSTS (OVERHEADS)</t>
    </r>
  </si>
  <si>
    <r>
      <t xml:space="preserve">C </t>
    </r>
    <r>
      <rPr>
        <b/>
        <sz val="10"/>
        <rFont val="Arial"/>
        <family val="2"/>
      </rPr>
      <t xml:space="preserve">   DEVELOPMENT &amp; PRODUCTION COSTS</t>
    </r>
  </si>
  <si>
    <t xml:space="preserve">  Production/replication of Reader</t>
  </si>
  <si>
    <t xml:space="preserve">  Production/replication of DVD</t>
  </si>
  <si>
    <t>per DVD</t>
  </si>
  <si>
    <t>per hour</t>
  </si>
  <si>
    <t>Year 7</t>
  </si>
  <si>
    <t>Year 8</t>
  </si>
  <si>
    <t xml:space="preserve">  Tutor (per class section of 25)</t>
  </si>
  <si>
    <t>FD annualized (8 yrs @ 6.2%)</t>
  </si>
  <si>
    <t>FM annualized (4 yrs @ 6.2%)</t>
  </si>
  <si>
    <r>
      <t>Per Hour and group of</t>
    </r>
    <r>
      <rPr>
        <b/>
        <sz val="10"/>
        <rFont val="Arial"/>
        <family val="2"/>
      </rPr>
      <t xml:space="preserve"> </t>
    </r>
    <r>
      <rPr>
        <b/>
        <strike/>
        <sz val="10"/>
        <rFont val="Arial"/>
        <family val="2"/>
      </rPr>
      <t>30</t>
    </r>
    <r>
      <rPr>
        <b/>
        <sz val="10"/>
        <rFont val="Arial"/>
        <family val="2"/>
      </rPr>
      <t xml:space="preserve"> 25</t>
    </r>
  </si>
  <si>
    <t>Aggregate Unit Costs</t>
  </si>
  <si>
    <t>F Annualized (total)</t>
  </si>
  <si>
    <t>Notes to Professor:</t>
  </si>
  <si>
    <t>2.  Comment for G34 Deleted:  "c3l:  This is a semi-variable cost as the next one is also. Group size 25."</t>
  </si>
  <si>
    <r>
      <t xml:space="preserve">3.  From the Asgn 2 HEM task PDF document, the second variable was deleted since it changed the first variable under "Course Materials" for "Money is set aside... from year five onwards."  Under "Envisaged enrollment:" exact deletion of second sentence as shown, "The course is expected to attract 180 students per year. </t>
    </r>
    <r>
      <rPr>
        <b/>
        <strike/>
        <sz val="10"/>
        <rFont val="Arial"/>
        <family val="2"/>
      </rPr>
      <t>Money is earmarked to update the course in year 5 and to present the updated version from year 6 onwards</t>
    </r>
    <r>
      <rPr>
        <b/>
        <sz val="10"/>
        <rFont val="Arial"/>
        <family val="2"/>
      </rPr>
      <t>."</t>
    </r>
  </si>
  <si>
    <t>1.  Comment for D34:  Kay:  Changed from 30 to 25 to correspond to 'Assignment 2 HEM Task' PDF document.</t>
  </si>
  <si>
    <t>FD depreciated (8 years)</t>
  </si>
  <si>
    <t>FM depreciated (4 years)</t>
  </si>
  <si>
    <t>Annualization for FD</t>
  </si>
  <si>
    <t>Annualization for FM</t>
  </si>
  <si>
    <t>R Costs (Course Overhead)</t>
  </si>
  <si>
    <t>Aggregate unit costs (V)</t>
  </si>
  <si>
    <t>Accumulated # of Students (N)</t>
  </si>
  <si>
    <t>Annual</t>
  </si>
  <si>
    <t>No of Students</t>
  </si>
  <si>
    <t xml:space="preserve">Break Even Point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</si>
</sst>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\ &quot;DM&quot;"/>
    <numFmt numFmtId="183" formatCode="0.0000"/>
    <numFmt numFmtId="184" formatCode="0.000"/>
    <numFmt numFmtId="185" formatCode="0.0%"/>
    <numFmt numFmtId="186" formatCode="[$-407]dddd\,\ d\.\ mmmm\ yyyy"/>
    <numFmt numFmtId="187" formatCode="#,##0.00\ &quot;€&quot;"/>
    <numFmt numFmtId="188" formatCode="[$$-409]#,##0.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vertAlign val="superscript"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trike/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9.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left"/>
    </xf>
    <xf numFmtId="1" fontId="1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0" fontId="0" fillId="2" borderId="0" xfId="0" applyFill="1" applyAlignment="1">
      <alignment/>
    </xf>
    <xf numFmtId="1" fontId="55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55" fillId="2" borderId="0" xfId="0" applyFont="1" applyFill="1" applyAlignment="1">
      <alignment/>
    </xf>
    <xf numFmtId="1" fontId="55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/>
    </xf>
    <xf numFmtId="184" fontId="0" fillId="35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1" fontId="0" fillId="0" borderId="0" xfId="0" applyNumberFormat="1" applyFont="1" applyAlignment="1">
      <alignment/>
    </xf>
    <xf numFmtId="2" fontId="2" fillId="34" borderId="0" xfId="0" applyNumberFormat="1" applyFont="1" applyFill="1" applyAlignment="1">
      <alignment horizontal="right"/>
    </xf>
    <xf numFmtId="2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1" fontId="55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1" fontId="55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55" fillId="13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35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2" fillId="33" borderId="0" xfId="0" applyNumberFormat="1" applyFont="1" applyFill="1" applyAlignment="1">
      <alignment/>
    </xf>
    <xf numFmtId="0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0" fontId="0" fillId="0" borderId="0" xfId="57">
      <alignment/>
      <protection/>
    </xf>
    <xf numFmtId="1" fontId="55" fillId="0" borderId="0" xfId="0" applyNumberFormat="1" applyFont="1" applyFill="1" applyAlignment="1">
      <alignment/>
    </xf>
    <xf numFmtId="0" fontId="3" fillId="34" borderId="10" xfId="0" applyFont="1" applyFill="1" applyBorder="1" applyAlignment="1">
      <alignment/>
    </xf>
    <xf numFmtId="1" fontId="0" fillId="0" borderId="0" xfId="57" applyNumberFormat="1">
      <alignment/>
      <protection/>
    </xf>
    <xf numFmtId="0" fontId="3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85" fontId="5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183" fontId="5" fillId="34" borderId="14" xfId="0" applyNumberFormat="1" applyFont="1" applyFill="1" applyBorder="1" applyAlignment="1">
      <alignment horizontal="left" indent="4"/>
    </xf>
    <xf numFmtId="0" fontId="3" fillId="34" borderId="13" xfId="0" applyFont="1" applyFill="1" applyBorder="1" applyAlignment="1">
      <alignment/>
    </xf>
    <xf numFmtId="183" fontId="3" fillId="34" borderId="14" xfId="0" applyNumberFormat="1" applyFont="1" applyFill="1" applyBorder="1" applyAlignment="1">
      <alignment/>
    </xf>
    <xf numFmtId="184" fontId="3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1" fontId="6" fillId="34" borderId="17" xfId="0" applyNumberFormat="1" applyFont="1" applyFill="1" applyBorder="1" applyAlignment="1">
      <alignment/>
    </xf>
    <xf numFmtId="1" fontId="0" fillId="35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10" fillId="0" borderId="0" xfId="0" applyNumberFormat="1" applyFont="1" applyAlignment="1">
      <alignment/>
    </xf>
    <xf numFmtId="0" fontId="2" fillId="12" borderId="10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0" fontId="2" fillId="12" borderId="11" xfId="0" applyNumberFormat="1" applyFont="1" applyFill="1" applyBorder="1" applyAlignment="1">
      <alignment/>
    </xf>
    <xf numFmtId="0" fontId="2" fillId="12" borderId="12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55" fillId="0" borderId="0" xfId="0" applyFont="1" applyAlignment="1">
      <alignment horizontal="center"/>
    </xf>
    <xf numFmtId="0" fontId="2" fillId="12" borderId="18" xfId="0" applyFont="1" applyFill="1" applyBorder="1" applyAlignment="1">
      <alignment/>
    </xf>
    <xf numFmtId="0" fontId="2" fillId="12" borderId="19" xfId="0" applyFont="1" applyFill="1" applyBorder="1" applyAlignment="1">
      <alignment/>
    </xf>
    <xf numFmtId="0" fontId="2" fillId="12" borderId="20" xfId="0" applyFont="1" applyFill="1" applyBorder="1" applyAlignment="1">
      <alignment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2" borderId="2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 and Variable Costs </a:t>
            </a:r>
          </a:p>
        </c:rich>
      </c:tx>
      <c:layout>
        <c:manualLayout>
          <c:xMode val="factor"/>
          <c:yMode val="factor"/>
          <c:x val="-0.0427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5225"/>
          <c:w val="0.75625"/>
          <c:h val="0.9045"/>
        </c:manualLayout>
      </c:layout>
      <c:lineChart>
        <c:grouping val="standard"/>
        <c:varyColors val="0"/>
        <c:ser>
          <c:idx val="2"/>
          <c:order val="0"/>
          <c:tx>
            <c:strRef>
              <c:f>Graph!$B$9</c:f>
              <c:strCache>
                <c:ptCount val="1"/>
                <c:pt idx="0">
                  <c:v>AC=F/N+V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Graph!$C$5:$J$5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Graph!$C$9:$J$9</c:f>
              <c:numCache>
                <c:ptCount val="8"/>
                <c:pt idx="0">
                  <c:v>3230.9361285746554</c:v>
                </c:pt>
                <c:pt idx="1">
                  <c:v>1816.9680642873277</c:v>
                </c:pt>
                <c:pt idx="2">
                  <c:v>1345.6453761915518</c:v>
                </c:pt>
                <c:pt idx="3">
                  <c:v>1109.9840321436639</c:v>
                </c:pt>
                <c:pt idx="4">
                  <c:v>968.587225714931</c:v>
                </c:pt>
                <c:pt idx="5">
                  <c:v>874.3226880957759</c:v>
                </c:pt>
                <c:pt idx="6">
                  <c:v>806.9908755106651</c:v>
                </c:pt>
                <c:pt idx="7">
                  <c:v>756.4920160718319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Graph!$B$7</c:f>
              <c:strCache>
                <c:ptCount val="1"/>
                <c:pt idx="0">
                  <c:v>Aggregate Unit Costs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Graph!$C$7:$J$7</c:f>
              <c:numCache>
                <c:ptCount val="8"/>
                <c:pt idx="0">
                  <c:v>403</c:v>
                </c:pt>
                <c:pt idx="1">
                  <c:v>403</c:v>
                </c:pt>
                <c:pt idx="2">
                  <c:v>403</c:v>
                </c:pt>
                <c:pt idx="3">
                  <c:v>403</c:v>
                </c:pt>
                <c:pt idx="4">
                  <c:v>403</c:v>
                </c:pt>
                <c:pt idx="5">
                  <c:v>403</c:v>
                </c:pt>
                <c:pt idx="6">
                  <c:v>403</c:v>
                </c:pt>
                <c:pt idx="7">
                  <c:v>403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 val="autoZero"/>
        <c:auto val="0"/>
        <c:lblOffset val="100"/>
        <c:tickLblSkip val="1"/>
        <c:noMultiLvlLbl val="0"/>
      </c:catAx>
      <c:valAx>
        <c:axId val="6254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 Cost per Student ($)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0825"/>
          <c:y val="0.484"/>
          <c:w val="0.18675"/>
          <c:h val="0.08125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Costs and Income </a:t>
            </a:r>
          </a:p>
        </c:rich>
      </c:tx>
      <c:layout>
        <c:manualLayout>
          <c:xMode val="factor"/>
          <c:yMode val="factor"/>
          <c:x val="-0.06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5125"/>
          <c:w val="0.765"/>
          <c:h val="0.904"/>
        </c:manualLayout>
      </c:layout>
      <c:lineChart>
        <c:grouping val="standard"/>
        <c:varyColors val="0"/>
        <c:ser>
          <c:idx val="1"/>
          <c:order val="0"/>
          <c:tx>
            <c:strRef>
              <c:f>Graph!$B$6</c:f>
              <c:strCache>
                <c:ptCount val="1"/>
                <c:pt idx="0">
                  <c:v>F Annualized (total)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Graph!$C$5:$J$5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Graph!$C$6:$J$6</c:f>
              <c:numCache>
                <c:ptCount val="8"/>
                <c:pt idx="0">
                  <c:v>509028.50314343796</c:v>
                </c:pt>
                <c:pt idx="1">
                  <c:v>509028.50314343796</c:v>
                </c:pt>
                <c:pt idx="2">
                  <c:v>509028.50314343796</c:v>
                </c:pt>
                <c:pt idx="3">
                  <c:v>509028.50314343796</c:v>
                </c:pt>
                <c:pt idx="4">
                  <c:v>509028.50314343796</c:v>
                </c:pt>
                <c:pt idx="5">
                  <c:v>509028.50314343796</c:v>
                </c:pt>
                <c:pt idx="6">
                  <c:v>509028.50314343796</c:v>
                </c:pt>
                <c:pt idx="7">
                  <c:v>509028.50314343796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Graph!$B$8</c:f>
              <c:strCache>
                <c:ptCount val="1"/>
                <c:pt idx="0">
                  <c:v>TC=F+VxN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Graph!$C$5:$J$5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Graph!$C$8:$J$8</c:f>
              <c:numCache>
                <c:ptCount val="8"/>
                <c:pt idx="0">
                  <c:v>581568.5031434379</c:v>
                </c:pt>
                <c:pt idx="1">
                  <c:v>654108.5031434379</c:v>
                </c:pt>
                <c:pt idx="2">
                  <c:v>726648.5031434379</c:v>
                </c:pt>
                <c:pt idx="3">
                  <c:v>799188.5031434379</c:v>
                </c:pt>
                <c:pt idx="4">
                  <c:v>871728.5031434379</c:v>
                </c:pt>
                <c:pt idx="5">
                  <c:v>944268.5031434379</c:v>
                </c:pt>
                <c:pt idx="6">
                  <c:v>1016808.5031434379</c:v>
                </c:pt>
                <c:pt idx="7">
                  <c:v>1089348.503143438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Graph!$B$11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Graph!$C$5:$J$5</c:f>
              <c:numCache>
                <c:ptCount val="8"/>
                <c:pt idx="0">
                  <c:v>180</c:v>
                </c:pt>
                <c:pt idx="1">
                  <c:v>360</c:v>
                </c:pt>
                <c:pt idx="2">
                  <c:v>540</c:v>
                </c:pt>
                <c:pt idx="3">
                  <c:v>720</c:v>
                </c:pt>
                <c:pt idx="4">
                  <c:v>900</c:v>
                </c:pt>
                <c:pt idx="5">
                  <c:v>1080</c:v>
                </c:pt>
                <c:pt idx="6">
                  <c:v>1260</c:v>
                </c:pt>
                <c:pt idx="7">
                  <c:v>1440</c:v>
                </c:pt>
              </c:numCache>
            </c:numRef>
          </c:cat>
          <c:val>
            <c:numRef>
              <c:f>Graph!$C$11:$J$11</c:f>
              <c:numCache>
                <c:ptCount val="8"/>
                <c:pt idx="0">
                  <c:v>205200</c:v>
                </c:pt>
                <c:pt idx="1">
                  <c:v>410400</c:v>
                </c:pt>
                <c:pt idx="2">
                  <c:v>615600</c:v>
                </c:pt>
                <c:pt idx="3">
                  <c:v>820800</c:v>
                </c:pt>
                <c:pt idx="4">
                  <c:v>1026000</c:v>
                </c:pt>
                <c:pt idx="5">
                  <c:v>1231200</c:v>
                </c:pt>
                <c:pt idx="6">
                  <c:v>1436400</c:v>
                </c:pt>
                <c:pt idx="7">
                  <c:v>1641600</c:v>
                </c:pt>
              </c:numCache>
            </c:numRef>
          </c:val>
          <c:smooth val="0"/>
        </c:ser>
        <c:marker val="1"/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76819"/>
        <c:crosses val="autoZero"/>
        <c:auto val="0"/>
        <c:lblOffset val="100"/>
        <c:tickLblSkip val="1"/>
        <c:noMultiLvlLbl val="0"/>
      </c:catAx>
      <c:valAx>
        <c:axId val="3277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Total Costs ($)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225"/>
          <c:y val="0.39825"/>
          <c:w val="0.17875"/>
          <c:h val="0.124"/>
        </c:manualLayout>
      </c:layout>
      <c:overlay val="0"/>
      <c:spPr>
        <a:solidFill>
          <a:srgbClr val="DCE6F2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0.37875</cdr:x>
      <cdr:y>0.5415</cdr:y>
    </cdr:from>
    <cdr:to>
      <cdr:x>0.56675</cdr:x>
      <cdr:y>0.60125</cdr:y>
    </cdr:to>
    <cdr:sp>
      <cdr:nvSpPr>
        <cdr:cNvPr id="1" name="Rectangular Callout 1"/>
        <cdr:cNvSpPr>
          <a:spLocks/>
        </cdr:cNvSpPr>
      </cdr:nvSpPr>
      <cdr:spPr>
        <a:xfrm>
          <a:off x="3657600" y="3409950"/>
          <a:ext cx="1819275" cy="381000"/>
        </a:xfrm>
        <a:prstGeom prst="wedgeRectCallout">
          <a:avLst>
            <a:gd name="adj1" fmla="val 5754"/>
            <a:gd name="adj2" fmla="val 174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Average</a:t>
          </a:r>
          <a:r>
            <a:rPr lang="en-US" cap="none" sz="1200" b="1" i="0" u="none" baseline="0">
              <a:solidFill>
                <a:srgbClr val="000000"/>
              </a:solidFill>
            </a:rPr>
            <a:t> Cost per Student (AC)</a:t>
          </a:r>
        </a:p>
      </cdr:txBody>
    </cdr:sp>
  </cdr:relSizeAnchor>
  <cdr:relSizeAnchor xmlns:cdr="http://schemas.openxmlformats.org/drawingml/2006/chartDrawing">
    <cdr:from>
      <cdr:x>0.20525</cdr:x>
      <cdr:y>0.713</cdr:y>
    </cdr:from>
    <cdr:to>
      <cdr:x>0.39825</cdr:x>
      <cdr:y>0.7745</cdr:y>
    </cdr:to>
    <cdr:sp>
      <cdr:nvSpPr>
        <cdr:cNvPr id="2" name="Rectangular Callout 2"/>
        <cdr:cNvSpPr>
          <a:spLocks/>
        </cdr:cNvSpPr>
      </cdr:nvSpPr>
      <cdr:spPr>
        <a:xfrm>
          <a:off x="1981200" y="4495800"/>
          <a:ext cx="1866900" cy="390525"/>
        </a:xfrm>
        <a:prstGeom prst="wedgeRectCallout">
          <a:avLst>
            <a:gd name="adj1" fmla="val -18546"/>
            <a:gd name="adj2" fmla="val 10736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Variable Cost per Student  (V) 
</a:t>
          </a:r>
          <a:r>
            <a:rPr lang="en-US" cap="none" sz="1200" b="1" i="0" u="none" baseline="0">
              <a:solidFill>
                <a:srgbClr val="000000"/>
              </a:solidFill>
            </a:rPr>
            <a:t>= $403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19050</xdr:rowOff>
    </xdr:from>
    <xdr:to>
      <xdr:col>16</xdr:col>
      <xdr:colOff>571500</xdr:colOff>
      <xdr:row>40</xdr:row>
      <xdr:rowOff>9525</xdr:rowOff>
    </xdr:to>
    <xdr:graphicFrame>
      <xdr:nvGraphicFramePr>
        <xdr:cNvPr id="1" name="Chart 2"/>
        <xdr:cNvGraphicFramePr/>
      </xdr:nvGraphicFramePr>
      <xdr:xfrm>
        <a:off x="647700" y="180975"/>
        <a:ext cx="96774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0.5655</cdr:x>
      <cdr:y>0.56925</cdr:y>
    </cdr:from>
    <cdr:to>
      <cdr:x>0.67525</cdr:x>
      <cdr:y>0.6195</cdr:y>
    </cdr:to>
    <cdr:sp>
      <cdr:nvSpPr>
        <cdr:cNvPr id="1" name="Rectangular Callout 2"/>
        <cdr:cNvSpPr>
          <a:spLocks/>
        </cdr:cNvSpPr>
      </cdr:nvSpPr>
      <cdr:spPr>
        <a:xfrm>
          <a:off x="5467350" y="3581400"/>
          <a:ext cx="1066800" cy="314325"/>
        </a:xfrm>
        <a:prstGeom prst="wedgeRectCallout">
          <a:avLst>
            <a:gd name="adj1" fmla="val 12240"/>
            <a:gd name="adj2" fmla="val 1531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Fixed</a:t>
          </a:r>
          <a:r>
            <a:rPr lang="en-US" cap="none" sz="1100" b="1" i="0" u="none" baseline="0">
              <a:solidFill>
                <a:srgbClr val="000000"/>
              </a:solidFill>
            </a:rPr>
            <a:t> Costs (F)
</a:t>
          </a:r>
        </a:p>
      </cdr:txBody>
    </cdr:sp>
  </cdr:relSizeAnchor>
  <cdr:relSizeAnchor xmlns:cdr="http://schemas.openxmlformats.org/drawingml/2006/chartDrawing">
    <cdr:from>
      <cdr:x>0.39575</cdr:x>
      <cdr:y>0.543</cdr:y>
    </cdr:from>
    <cdr:to>
      <cdr:x>0.39725</cdr:x>
      <cdr:y>0.90975</cdr:y>
    </cdr:to>
    <cdr:sp>
      <cdr:nvSpPr>
        <cdr:cNvPr id="2" name="Straight Arrow Connector 5"/>
        <cdr:cNvSpPr>
          <a:spLocks/>
        </cdr:cNvSpPr>
      </cdr:nvSpPr>
      <cdr:spPr>
        <a:xfrm>
          <a:off x="3829050" y="3419475"/>
          <a:ext cx="19050" cy="2314575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diamond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0.4415</cdr:x>
      <cdr:y>0.27075</cdr:y>
    </cdr:from>
    <cdr:to>
      <cdr:x>0.5485</cdr:x>
      <cdr:y>0.332</cdr:y>
    </cdr:to>
    <cdr:sp>
      <cdr:nvSpPr>
        <cdr:cNvPr id="3" name="Rectangular Callout 1"/>
        <cdr:cNvSpPr>
          <a:spLocks/>
        </cdr:cNvSpPr>
      </cdr:nvSpPr>
      <cdr:spPr>
        <a:xfrm>
          <a:off x="4267200" y="1704975"/>
          <a:ext cx="1038225" cy="390525"/>
        </a:xfrm>
        <a:prstGeom prst="wedgeRectCallout">
          <a:avLst>
            <a:gd name="adj1" fmla="val 36412"/>
            <a:gd name="adj2" fmla="val 13348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Income</a:t>
          </a:r>
        </a:p>
      </cdr:txBody>
    </cdr:sp>
  </cdr:relSizeAnchor>
  <cdr:relSizeAnchor xmlns:cdr="http://schemas.openxmlformats.org/drawingml/2006/chartDrawing">
    <cdr:from>
      <cdr:x>0.5655</cdr:x>
      <cdr:y>0.555</cdr:y>
    </cdr:from>
    <cdr:to>
      <cdr:x>0.67525</cdr:x>
      <cdr:y>0.6195</cdr:y>
    </cdr:to>
    <cdr:sp>
      <cdr:nvSpPr>
        <cdr:cNvPr id="4" name="Rectangular Callout 2"/>
        <cdr:cNvSpPr>
          <a:spLocks/>
        </cdr:cNvSpPr>
      </cdr:nvSpPr>
      <cdr:spPr>
        <a:xfrm>
          <a:off x="5467350" y="3495675"/>
          <a:ext cx="1066800" cy="409575"/>
        </a:xfrm>
        <a:prstGeom prst="wedgeRectCallout">
          <a:avLst>
            <a:gd name="adj1" fmla="val 10425"/>
            <a:gd name="adj2" fmla="val 13176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Fixed</a:t>
          </a:r>
          <a:r>
            <a:rPr lang="en-US" cap="none" sz="1100" b="1" i="0" u="none" baseline="0">
              <a:solidFill>
                <a:srgbClr val="000000"/>
              </a:solidFill>
            </a:rPr>
            <a:t> Costs (F)
</a:t>
          </a:r>
        </a:p>
      </cdr:txBody>
    </cdr:sp>
  </cdr:relSizeAnchor>
  <cdr:relSizeAnchor xmlns:cdr="http://schemas.openxmlformats.org/drawingml/2006/chartDrawing">
    <cdr:from>
      <cdr:x>0.15925</cdr:x>
      <cdr:y>0.45475</cdr:y>
    </cdr:from>
    <cdr:to>
      <cdr:x>0.2605</cdr:x>
      <cdr:y>0.53225</cdr:y>
    </cdr:to>
    <cdr:sp>
      <cdr:nvSpPr>
        <cdr:cNvPr id="5" name="Rectangular Callout 3"/>
        <cdr:cNvSpPr>
          <a:spLocks/>
        </cdr:cNvSpPr>
      </cdr:nvSpPr>
      <cdr:spPr>
        <a:xfrm>
          <a:off x="1533525" y="2867025"/>
          <a:ext cx="981075" cy="485775"/>
        </a:xfrm>
        <a:prstGeom prst="wedgeRectCallout">
          <a:avLst>
            <a:gd name="adj1" fmla="val 40750"/>
            <a:gd name="adj2" fmla="val 1301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Cost
</a:t>
          </a:r>
          <a:r>
            <a:rPr lang="en-US" cap="none" sz="1200" b="1" i="0" u="none" baseline="0">
              <a:solidFill>
                <a:srgbClr val="000000"/>
              </a:solidFill>
            </a:rPr>
            <a:t>(TC=F+Vx</a:t>
          </a:r>
          <a:r>
            <a:rPr lang="en-US" cap="none" sz="1200" b="1" i="0" u="none" baseline="0">
              <a:solidFill>
                <a:srgbClr val="000000"/>
              </a:solidFill>
            </a:rPr>
            <a:t>N)</a:t>
          </a:r>
        </a:p>
      </cdr:txBody>
    </cdr:sp>
  </cdr:relSizeAnchor>
  <cdr:relSizeAnchor xmlns:cdr="http://schemas.openxmlformats.org/drawingml/2006/chartDrawing">
    <cdr:from>
      <cdr:x>0.39575</cdr:x>
      <cdr:y>0.543</cdr:y>
    </cdr:from>
    <cdr:to>
      <cdr:x>0.39725</cdr:x>
      <cdr:y>0.90975</cdr:y>
    </cdr:to>
    <cdr:sp>
      <cdr:nvSpPr>
        <cdr:cNvPr id="6" name="Straight Arrow Connector 5"/>
        <cdr:cNvSpPr>
          <a:spLocks/>
        </cdr:cNvSpPr>
      </cdr:nvSpPr>
      <cdr:spPr>
        <a:xfrm>
          <a:off x="3829050" y="3419475"/>
          <a:ext cx="19050" cy="2314575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diamond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123825</xdr:rowOff>
    </xdr:from>
    <xdr:to>
      <xdr:col>16</xdr:col>
      <xdr:colOff>552450</xdr:colOff>
      <xdr:row>39</xdr:row>
      <xdr:rowOff>114300</xdr:rowOff>
    </xdr:to>
    <xdr:graphicFrame>
      <xdr:nvGraphicFramePr>
        <xdr:cNvPr id="1" name="Chart 4"/>
        <xdr:cNvGraphicFramePr/>
      </xdr:nvGraphicFramePr>
      <xdr:xfrm>
        <a:off x="628650" y="123825"/>
        <a:ext cx="96774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29</xdr:row>
      <xdr:rowOff>76200</xdr:rowOff>
    </xdr:from>
    <xdr:to>
      <xdr:col>6</xdr:col>
      <xdr:colOff>495300</xdr:colOff>
      <xdr:row>32</xdr:row>
      <xdr:rowOff>95250</xdr:rowOff>
    </xdr:to>
    <xdr:sp>
      <xdr:nvSpPr>
        <xdr:cNvPr id="2" name="Rectangular Callout 5"/>
        <xdr:cNvSpPr>
          <a:spLocks/>
        </xdr:cNvSpPr>
      </xdr:nvSpPr>
      <xdr:spPr>
        <a:xfrm>
          <a:off x="2733675" y="4772025"/>
          <a:ext cx="1419225" cy="504825"/>
        </a:xfrm>
        <a:prstGeom prst="wedgeRectCallout">
          <a:avLst>
            <a:gd name="adj1" fmla="val 67995"/>
            <a:gd name="adj2" fmla="val 1336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Break Even </a:t>
          </a:r>
          <a:r>
            <a:rPr lang="en-US" cap="none" sz="1200" b="1" i="0" u="none" baseline="0">
              <a:solidFill>
                <a:srgbClr val="000000"/>
              </a:solidFill>
            </a:rPr>
            <a:t>Point =
</a:t>
          </a:r>
          <a:r>
            <a:rPr lang="en-US" cap="none" sz="1200" b="1" i="0" u="none" baseline="0">
              <a:solidFill>
                <a:srgbClr val="000000"/>
              </a:solidFill>
            </a:rPr>
            <a:t>691 Students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6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3.8515625" style="0" customWidth="1"/>
    <col min="2" max="2" width="3.00390625" style="0" bestFit="1" customWidth="1"/>
    <col min="3" max="3" width="41.7109375" style="0" customWidth="1"/>
    <col min="4" max="4" width="24.28125" style="0" customWidth="1"/>
    <col min="5" max="5" width="11.7109375" style="0" bestFit="1" customWidth="1"/>
    <col min="6" max="6" width="13.8515625" style="45" bestFit="1" customWidth="1"/>
    <col min="7" max="7" width="18.421875" style="45" bestFit="1" customWidth="1"/>
    <col min="8" max="8" width="3.7109375" style="0" bestFit="1" customWidth="1"/>
    <col min="9" max="9" width="2.8515625" style="0" customWidth="1"/>
    <col min="10" max="11" width="11.421875" style="0" customWidth="1"/>
    <col min="12" max="12" width="6.421875" style="0" bestFit="1" customWidth="1"/>
    <col min="13" max="13" width="20.00390625" style="0" bestFit="1" customWidth="1"/>
  </cols>
  <sheetData>
    <row r="1" ht="7.5" customHeight="1"/>
    <row r="2" spans="2:7" ht="15" customHeight="1">
      <c r="B2" s="2">
        <v>1</v>
      </c>
      <c r="C2" s="3" t="s">
        <v>68</v>
      </c>
      <c r="D2" s="6" t="s">
        <v>0</v>
      </c>
      <c r="E2" s="7" t="s">
        <v>1</v>
      </c>
      <c r="F2" s="43" t="s">
        <v>2</v>
      </c>
      <c r="G2" s="44" t="s">
        <v>3</v>
      </c>
    </row>
    <row r="3" spans="2:9" ht="12.75">
      <c r="B3">
        <f>B2+1</f>
        <v>2</v>
      </c>
      <c r="C3" s="1" t="s">
        <v>69</v>
      </c>
      <c r="D3" t="s">
        <v>49</v>
      </c>
      <c r="E3" s="11">
        <f>1/4</f>
        <v>0.25</v>
      </c>
      <c r="F3" s="45">
        <v>62000</v>
      </c>
      <c r="G3" s="9">
        <f>SUM(E3*F3)</f>
        <v>15500</v>
      </c>
      <c r="H3" s="9"/>
      <c r="I3" s="9"/>
    </row>
    <row r="4" spans="2:9" ht="12.75">
      <c r="B4">
        <f aca="true" t="shared" si="0" ref="B4:B41">B3+1</f>
        <v>3</v>
      </c>
      <c r="C4" s="1" t="s">
        <v>70</v>
      </c>
      <c r="D4" t="s">
        <v>49</v>
      </c>
      <c r="E4" s="11">
        <v>1</v>
      </c>
      <c r="F4" s="45">
        <v>25600</v>
      </c>
      <c r="G4" s="9">
        <f>SUM(E4*F4)</f>
        <v>25600</v>
      </c>
      <c r="H4" s="9"/>
      <c r="I4" s="9"/>
    </row>
    <row r="5" spans="2:9" ht="12.75">
      <c r="B5">
        <f t="shared" si="0"/>
        <v>4</v>
      </c>
      <c r="C5" s="28" t="s">
        <v>66</v>
      </c>
      <c r="D5" s="29"/>
      <c r="E5" s="30"/>
      <c r="F5" s="46"/>
      <c r="G5" s="71">
        <f>SUM(G3:G4)</f>
        <v>41100</v>
      </c>
      <c r="H5" s="16" t="s">
        <v>67</v>
      </c>
      <c r="I5" s="9"/>
    </row>
    <row r="6" spans="2:9" ht="14.25" customHeight="1">
      <c r="B6">
        <f t="shared" si="0"/>
        <v>5</v>
      </c>
      <c r="C6" s="3" t="s">
        <v>88</v>
      </c>
      <c r="D6" s="4"/>
      <c r="E6" s="5"/>
      <c r="F6" s="47"/>
      <c r="G6" s="72"/>
      <c r="H6" s="16"/>
      <c r="I6" s="9"/>
    </row>
    <row r="7" spans="2:9" ht="12.75">
      <c r="B7">
        <f t="shared" si="0"/>
        <v>6</v>
      </c>
      <c r="C7" s="6" t="s">
        <v>84</v>
      </c>
      <c r="D7" s="6" t="s">
        <v>0</v>
      </c>
      <c r="E7" s="7" t="s">
        <v>1</v>
      </c>
      <c r="F7" s="43" t="s">
        <v>2</v>
      </c>
      <c r="G7" s="37" t="s">
        <v>3</v>
      </c>
      <c r="H7" s="9"/>
      <c r="I7" s="9"/>
    </row>
    <row r="8" spans="2:9" ht="12.75">
      <c r="B8">
        <f t="shared" si="0"/>
        <v>7</v>
      </c>
      <c r="C8" s="1" t="s">
        <v>71</v>
      </c>
      <c r="D8" t="s">
        <v>49</v>
      </c>
      <c r="E8" s="11">
        <f>1/2</f>
        <v>0.5</v>
      </c>
      <c r="F8" s="45">
        <v>62000</v>
      </c>
      <c r="G8" s="9">
        <f>SUM(E8*F8)</f>
        <v>31000</v>
      </c>
      <c r="H8" s="9"/>
      <c r="I8" s="9"/>
    </row>
    <row r="9" spans="2:9" ht="12.75">
      <c r="B9">
        <f t="shared" si="0"/>
        <v>8</v>
      </c>
      <c r="C9" s="1" t="s">
        <v>72</v>
      </c>
      <c r="D9" t="s">
        <v>49</v>
      </c>
      <c r="E9" s="11">
        <v>1</v>
      </c>
      <c r="F9" s="45">
        <v>25600</v>
      </c>
      <c r="G9" s="9">
        <f>SUM(E9*F9)</f>
        <v>25600</v>
      </c>
      <c r="H9" s="9"/>
      <c r="I9" s="9"/>
    </row>
    <row r="10" spans="3:9" ht="15.75">
      <c r="C10" s="3" t="s">
        <v>89</v>
      </c>
      <c r="D10" s="4"/>
      <c r="E10" s="5"/>
      <c r="F10" s="47"/>
      <c r="G10" s="72"/>
      <c r="H10" s="9"/>
      <c r="I10" s="9"/>
    </row>
    <row r="11" spans="3:9" ht="12.75">
      <c r="C11" s="6" t="s">
        <v>4</v>
      </c>
      <c r="D11" s="6" t="s">
        <v>0</v>
      </c>
      <c r="E11" s="7" t="s">
        <v>1</v>
      </c>
      <c r="F11" s="43" t="s">
        <v>2</v>
      </c>
      <c r="G11" s="37" t="s">
        <v>3</v>
      </c>
      <c r="H11" s="9"/>
      <c r="I11" s="9"/>
    </row>
    <row r="12" spans="2:9" ht="12.75">
      <c r="B12">
        <f>B9+1</f>
        <v>9</v>
      </c>
      <c r="C12" s="1" t="s">
        <v>5</v>
      </c>
      <c r="D12" t="s">
        <v>50</v>
      </c>
      <c r="E12">
        <v>10</v>
      </c>
      <c r="F12" s="45">
        <v>1800</v>
      </c>
      <c r="G12" s="9">
        <f aca="true" t="shared" si="1" ref="G12:G22">SUM(E12*F12)</f>
        <v>18000</v>
      </c>
      <c r="H12" s="9"/>
      <c r="I12" s="9"/>
    </row>
    <row r="13" spans="2:9" ht="12.75">
      <c r="B13">
        <f t="shared" si="0"/>
        <v>10</v>
      </c>
      <c r="C13" s="1" t="s">
        <v>38</v>
      </c>
      <c r="D13" t="s">
        <v>75</v>
      </c>
      <c r="E13">
        <v>1</v>
      </c>
      <c r="F13" s="45">
        <v>1200</v>
      </c>
      <c r="G13" s="9">
        <f t="shared" si="1"/>
        <v>1200</v>
      </c>
      <c r="H13" s="9"/>
      <c r="I13" s="9"/>
    </row>
    <row r="14" spans="2:17" ht="12.75">
      <c r="B14">
        <f t="shared" si="0"/>
        <v>11</v>
      </c>
      <c r="C14" s="1" t="s">
        <v>6</v>
      </c>
      <c r="D14" t="s">
        <v>51</v>
      </c>
      <c r="E14">
        <v>13</v>
      </c>
      <c r="F14" s="45">
        <v>750</v>
      </c>
      <c r="G14" s="9">
        <f t="shared" si="1"/>
        <v>9750</v>
      </c>
      <c r="H14" s="9"/>
      <c r="I14" s="9"/>
      <c r="J14" s="12"/>
      <c r="K14" s="12"/>
      <c r="L14" s="12"/>
      <c r="M14" s="12"/>
      <c r="N14" s="12"/>
      <c r="O14" s="12"/>
      <c r="P14" s="12"/>
      <c r="Q14" s="12"/>
    </row>
    <row r="15" spans="2:12" ht="12.75">
      <c r="B15">
        <f t="shared" si="0"/>
        <v>12</v>
      </c>
      <c r="C15" s="1" t="s">
        <v>40</v>
      </c>
      <c r="D15" t="s">
        <v>51</v>
      </c>
      <c r="E15">
        <v>13</v>
      </c>
      <c r="F15" s="45">
        <v>1800</v>
      </c>
      <c r="G15" s="9">
        <f t="shared" si="1"/>
        <v>23400</v>
      </c>
      <c r="H15" s="9"/>
      <c r="I15" s="9"/>
      <c r="L15" s="27" t="s">
        <v>74</v>
      </c>
    </row>
    <row r="16" spans="2:9" ht="12.75">
      <c r="B16">
        <f t="shared" si="0"/>
        <v>13</v>
      </c>
      <c r="C16" s="6" t="s">
        <v>76</v>
      </c>
      <c r="D16" s="6" t="s">
        <v>0</v>
      </c>
      <c r="E16" s="7" t="s">
        <v>1</v>
      </c>
      <c r="F16" s="43" t="s">
        <v>2</v>
      </c>
      <c r="G16" s="37" t="s">
        <v>3</v>
      </c>
      <c r="H16" s="9"/>
      <c r="I16" s="9"/>
    </row>
    <row r="17" spans="2:9" ht="12.75">
      <c r="B17">
        <f t="shared" si="0"/>
        <v>14</v>
      </c>
      <c r="C17" s="31" t="s">
        <v>78</v>
      </c>
      <c r="D17" s="27" t="s">
        <v>93</v>
      </c>
      <c r="E17">
        <v>360</v>
      </c>
      <c r="F17" s="45">
        <v>25</v>
      </c>
      <c r="G17" s="9">
        <f t="shared" si="1"/>
        <v>9000</v>
      </c>
      <c r="H17" s="9"/>
      <c r="I17" s="9"/>
    </row>
    <row r="18" spans="2:9" ht="12.75">
      <c r="B18">
        <f t="shared" si="0"/>
        <v>15</v>
      </c>
      <c r="C18" s="31" t="s">
        <v>79</v>
      </c>
      <c r="D18" s="27" t="s">
        <v>93</v>
      </c>
      <c r="E18">
        <v>225</v>
      </c>
      <c r="F18" s="45">
        <v>20</v>
      </c>
      <c r="G18" s="9">
        <f t="shared" si="1"/>
        <v>4500</v>
      </c>
      <c r="H18" s="9"/>
      <c r="I18" s="9"/>
    </row>
    <row r="19" spans="2:9" ht="12.75">
      <c r="B19">
        <f t="shared" si="0"/>
        <v>16</v>
      </c>
      <c r="C19" s="1" t="s">
        <v>60</v>
      </c>
      <c r="D19" s="27" t="s">
        <v>93</v>
      </c>
      <c r="E19">
        <v>180</v>
      </c>
      <c r="F19" s="45">
        <v>15</v>
      </c>
      <c r="G19" s="9">
        <f t="shared" si="1"/>
        <v>2700</v>
      </c>
      <c r="H19" s="9"/>
      <c r="I19" s="9"/>
    </row>
    <row r="20" spans="2:9" ht="12.75">
      <c r="B20">
        <f t="shared" si="0"/>
        <v>17</v>
      </c>
      <c r="C20" s="31" t="s">
        <v>81</v>
      </c>
      <c r="D20" s="27" t="s">
        <v>92</v>
      </c>
      <c r="E20">
        <v>3</v>
      </c>
      <c r="F20" s="45">
        <v>1200</v>
      </c>
      <c r="G20" s="9">
        <f t="shared" si="1"/>
        <v>3600</v>
      </c>
      <c r="H20" s="9"/>
      <c r="I20" s="9"/>
    </row>
    <row r="21" spans="2:9" ht="12.75">
      <c r="B21">
        <f t="shared" si="0"/>
        <v>18</v>
      </c>
      <c r="C21" s="6" t="s">
        <v>82</v>
      </c>
      <c r="D21" s="6" t="s">
        <v>0</v>
      </c>
      <c r="E21" s="7" t="s">
        <v>1</v>
      </c>
      <c r="F21" s="43" t="s">
        <v>2</v>
      </c>
      <c r="G21" s="37" t="s">
        <v>3</v>
      </c>
      <c r="H21" s="9"/>
      <c r="I21" s="9"/>
    </row>
    <row r="22" spans="2:9" ht="12.75">
      <c r="B22">
        <f t="shared" si="0"/>
        <v>19</v>
      </c>
      <c r="C22" s="31" t="s">
        <v>82</v>
      </c>
      <c r="D22" s="27" t="s">
        <v>83</v>
      </c>
      <c r="E22">
        <v>5</v>
      </c>
      <c r="F22" s="45">
        <v>750</v>
      </c>
      <c r="G22" s="9">
        <f t="shared" si="1"/>
        <v>3750</v>
      </c>
      <c r="H22" s="9"/>
      <c r="I22" s="9"/>
    </row>
    <row r="23" spans="2:9" ht="12.75">
      <c r="B23">
        <f t="shared" si="0"/>
        <v>20</v>
      </c>
      <c r="C23" s="28" t="s">
        <v>57</v>
      </c>
      <c r="D23" s="29"/>
      <c r="E23" s="29"/>
      <c r="F23" s="46"/>
      <c r="G23" s="71">
        <f>SUM(G8:G20)</f>
        <v>128750</v>
      </c>
      <c r="H23" s="16" t="s">
        <v>41</v>
      </c>
      <c r="I23" s="9"/>
    </row>
    <row r="24" spans="2:9" ht="13.5" customHeight="1">
      <c r="B24">
        <f t="shared" si="0"/>
        <v>21</v>
      </c>
      <c r="C24" s="3" t="s">
        <v>85</v>
      </c>
      <c r="D24" s="4"/>
      <c r="E24" s="5"/>
      <c r="F24" s="47"/>
      <c r="G24" s="36"/>
      <c r="H24" s="16"/>
      <c r="I24" s="9"/>
    </row>
    <row r="25" spans="2:17" s="12" customFormat="1" ht="12.75">
      <c r="B25">
        <f t="shared" si="0"/>
        <v>22</v>
      </c>
      <c r="C25" s="1" t="s">
        <v>5</v>
      </c>
      <c r="D25" t="s">
        <v>52</v>
      </c>
      <c r="E25">
        <v>3</v>
      </c>
      <c r="F25" s="45">
        <v>1800</v>
      </c>
      <c r="G25" s="9">
        <f>SUM(E25*F25)</f>
        <v>5400</v>
      </c>
      <c r="H25" s="17"/>
      <c r="I25" s="15"/>
      <c r="J25"/>
      <c r="K25"/>
      <c r="L25"/>
      <c r="M25"/>
      <c r="N25"/>
      <c r="O25"/>
      <c r="P25"/>
      <c r="Q25"/>
    </row>
    <row r="26" spans="2:17" s="12" customFormat="1" ht="12.75">
      <c r="B26"/>
      <c r="C26" s="27" t="s">
        <v>80</v>
      </c>
      <c r="D26" t="s">
        <v>52</v>
      </c>
      <c r="E26">
        <v>3</v>
      </c>
      <c r="F26" s="45">
        <v>1200</v>
      </c>
      <c r="G26" s="9">
        <f>SUM(E26*F26)</f>
        <v>3600</v>
      </c>
      <c r="H26" s="17"/>
      <c r="I26" s="15"/>
      <c r="J26"/>
      <c r="K26"/>
      <c r="L26"/>
      <c r="M26"/>
      <c r="N26"/>
      <c r="O26"/>
      <c r="P26"/>
      <c r="Q26"/>
    </row>
    <row r="27" spans="2:9" ht="12.75">
      <c r="B27">
        <f>B25+1</f>
        <v>23</v>
      </c>
      <c r="C27" s="1" t="s">
        <v>40</v>
      </c>
      <c r="D27" t="s">
        <v>52</v>
      </c>
      <c r="E27">
        <v>3</v>
      </c>
      <c r="F27" s="45">
        <v>750</v>
      </c>
      <c r="G27" s="9">
        <f>SUM(E27*F27)</f>
        <v>2250</v>
      </c>
      <c r="H27" s="17"/>
      <c r="I27" s="15"/>
    </row>
    <row r="28" spans="2:9" ht="12.75">
      <c r="B28">
        <f t="shared" si="0"/>
        <v>24</v>
      </c>
      <c r="C28" s="28" t="s">
        <v>58</v>
      </c>
      <c r="D28" s="29"/>
      <c r="E28" s="29"/>
      <c r="F28" s="49"/>
      <c r="G28" s="71">
        <f>SUM(G25:G27)</f>
        <v>11250</v>
      </c>
      <c r="H28" s="16" t="s">
        <v>42</v>
      </c>
      <c r="I28" s="15"/>
    </row>
    <row r="29" spans="2:9" ht="12.75">
      <c r="B29">
        <f t="shared" si="0"/>
        <v>25</v>
      </c>
      <c r="C29" s="28" t="s">
        <v>59</v>
      </c>
      <c r="D29" s="29"/>
      <c r="E29" s="29"/>
      <c r="F29" s="46"/>
      <c r="G29" s="71">
        <f>SUM(G23+G28)</f>
        <v>140000</v>
      </c>
      <c r="H29" s="17" t="s">
        <v>62</v>
      </c>
      <c r="I29" s="15"/>
    </row>
    <row r="30" spans="2:8" ht="14.25" customHeight="1">
      <c r="B30">
        <f t="shared" si="0"/>
        <v>26</v>
      </c>
      <c r="C30" s="3" t="s">
        <v>86</v>
      </c>
      <c r="D30" s="4"/>
      <c r="E30" s="5"/>
      <c r="F30" s="47"/>
      <c r="G30" s="48"/>
      <c r="H30" s="8"/>
    </row>
    <row r="31" spans="2:8" ht="12.75">
      <c r="B31">
        <f t="shared" si="0"/>
        <v>27</v>
      </c>
      <c r="C31" s="6" t="s">
        <v>9</v>
      </c>
      <c r="D31" s="6" t="s">
        <v>0</v>
      </c>
      <c r="E31" s="7" t="s">
        <v>1</v>
      </c>
      <c r="F31" s="43" t="s">
        <v>2</v>
      </c>
      <c r="G31" s="44" t="s">
        <v>8</v>
      </c>
      <c r="H31" s="8"/>
    </row>
    <row r="32" spans="2:8" ht="12.75">
      <c r="B32">
        <f t="shared" si="0"/>
        <v>28</v>
      </c>
      <c r="C32" s="1" t="s">
        <v>10</v>
      </c>
      <c r="D32" t="s">
        <v>53</v>
      </c>
      <c r="E32">
        <v>5</v>
      </c>
      <c r="F32" s="11">
        <v>40</v>
      </c>
      <c r="G32" s="11">
        <f>SUM(E32*F32)</f>
        <v>200</v>
      </c>
      <c r="H32" s="18"/>
    </row>
    <row r="33" spans="2:9" ht="12.75">
      <c r="B33">
        <f t="shared" si="0"/>
        <v>29</v>
      </c>
      <c r="C33" s="31" t="s">
        <v>96</v>
      </c>
      <c r="D33" s="27" t="s">
        <v>99</v>
      </c>
      <c r="E33">
        <v>30</v>
      </c>
      <c r="F33" s="11">
        <v>19</v>
      </c>
      <c r="G33" s="11">
        <f>SUM(E33*F33)/25</f>
        <v>22.8</v>
      </c>
      <c r="H33" s="18"/>
      <c r="I33" s="8"/>
    </row>
    <row r="34" spans="2:8" ht="12.75">
      <c r="B34">
        <f t="shared" si="0"/>
        <v>30</v>
      </c>
      <c r="C34" s="6" t="s">
        <v>7</v>
      </c>
      <c r="D34" s="6" t="s">
        <v>0</v>
      </c>
      <c r="E34" s="7" t="s">
        <v>1</v>
      </c>
      <c r="F34" s="34" t="s">
        <v>2</v>
      </c>
      <c r="G34" s="44" t="s">
        <v>8</v>
      </c>
      <c r="H34" s="18"/>
    </row>
    <row r="35" spans="2:8" ht="12.75">
      <c r="B35">
        <f t="shared" si="0"/>
        <v>31</v>
      </c>
      <c r="C35" s="1" t="s">
        <v>43</v>
      </c>
      <c r="D35" t="s">
        <v>52</v>
      </c>
      <c r="E35">
        <v>10</v>
      </c>
      <c r="F35" s="11">
        <v>8.8</v>
      </c>
      <c r="G35" s="11">
        <f>SUM(E35*F35)</f>
        <v>88</v>
      </c>
      <c r="H35" s="18"/>
    </row>
    <row r="36" spans="2:8" ht="12.75">
      <c r="B36">
        <f t="shared" si="0"/>
        <v>32</v>
      </c>
      <c r="C36" s="31" t="s">
        <v>90</v>
      </c>
      <c r="D36" t="s">
        <v>54</v>
      </c>
      <c r="E36">
        <v>1</v>
      </c>
      <c r="F36" s="11">
        <v>12</v>
      </c>
      <c r="G36" s="11">
        <f>SUM(E36*F36)</f>
        <v>12</v>
      </c>
      <c r="H36" s="18"/>
    </row>
    <row r="37" spans="2:8" ht="12.75">
      <c r="B37">
        <f t="shared" si="0"/>
        <v>33</v>
      </c>
      <c r="C37" s="31" t="s">
        <v>91</v>
      </c>
      <c r="D37" s="27" t="s">
        <v>77</v>
      </c>
      <c r="E37">
        <v>3</v>
      </c>
      <c r="F37" s="11">
        <v>16.6</v>
      </c>
      <c r="G37" s="11">
        <f>SUM(E37*F37)</f>
        <v>49.800000000000004</v>
      </c>
      <c r="H37" s="18"/>
    </row>
    <row r="38" spans="2:8" ht="12.75">
      <c r="B38">
        <f t="shared" si="0"/>
        <v>34</v>
      </c>
      <c r="C38" t="s">
        <v>48</v>
      </c>
      <c r="D38" t="s">
        <v>55</v>
      </c>
      <c r="E38">
        <v>2</v>
      </c>
      <c r="F38" s="11">
        <v>15.2</v>
      </c>
      <c r="G38" s="11">
        <f>SUM(E38*F38)</f>
        <v>30.4</v>
      </c>
      <c r="H38" s="18"/>
    </row>
    <row r="39" spans="2:8" ht="12.75">
      <c r="B39">
        <f t="shared" si="0"/>
        <v>35</v>
      </c>
      <c r="C39" s="28" t="s">
        <v>61</v>
      </c>
      <c r="D39" s="29"/>
      <c r="E39" s="29"/>
      <c r="F39" s="46"/>
      <c r="G39" s="50">
        <f>SUM(G32:G38)</f>
        <v>403</v>
      </c>
      <c r="H39" s="8" t="s">
        <v>64</v>
      </c>
    </row>
    <row r="40" spans="2:8" ht="12.75">
      <c r="B40">
        <f t="shared" si="0"/>
        <v>36</v>
      </c>
      <c r="C40" s="13" t="s">
        <v>87</v>
      </c>
      <c r="D40" s="4"/>
      <c r="E40" s="5"/>
      <c r="F40" s="47"/>
      <c r="G40" s="35" t="s">
        <v>39</v>
      </c>
      <c r="H40" s="8"/>
    </row>
    <row r="41" spans="2:8" ht="12.75">
      <c r="B41">
        <f t="shared" si="0"/>
        <v>37</v>
      </c>
      <c r="C41" s="29" t="s">
        <v>35</v>
      </c>
      <c r="D41" s="29" t="s">
        <v>56</v>
      </c>
      <c r="E41" s="29">
        <v>3</v>
      </c>
      <c r="F41" s="46">
        <v>380</v>
      </c>
      <c r="G41" s="50">
        <f>SUM(E41*F41)</f>
        <v>1140</v>
      </c>
      <c r="H41" s="8" t="s">
        <v>65</v>
      </c>
    </row>
    <row r="42" ht="7.5" customHeight="1" thickBot="1"/>
    <row r="43" spans="3:7" ht="13.5" thickBot="1">
      <c r="C43" s="74" t="s">
        <v>102</v>
      </c>
      <c r="D43" s="75"/>
      <c r="E43" s="75"/>
      <c r="F43" s="76"/>
      <c r="G43" s="77"/>
    </row>
    <row r="44" spans="3:7" ht="13.5" thickBot="1">
      <c r="C44" s="80" t="s">
        <v>105</v>
      </c>
      <c r="D44" s="81"/>
      <c r="E44" s="81"/>
      <c r="F44" s="81"/>
      <c r="G44" s="82"/>
    </row>
    <row r="45" spans="3:7" ht="13.5" thickBot="1">
      <c r="C45" s="80" t="s">
        <v>103</v>
      </c>
      <c r="D45" s="81"/>
      <c r="E45" s="81"/>
      <c r="F45" s="81"/>
      <c r="G45" s="82"/>
    </row>
    <row r="46" spans="3:7" ht="54" customHeight="1" thickBot="1">
      <c r="C46" s="83" t="s">
        <v>104</v>
      </c>
      <c r="D46" s="84"/>
      <c r="E46" s="84"/>
      <c r="F46" s="84"/>
      <c r="G46" s="85"/>
    </row>
  </sheetData>
  <sheetProtection/>
  <mergeCells count="3">
    <mergeCell ref="C44:G44"/>
    <mergeCell ref="C45:G45"/>
    <mergeCell ref="C46:G46"/>
  </mergeCells>
  <printOptions/>
  <pageMargins left="0.7" right="0.7" top="0.75" bottom="0.75" header="0.3" footer="0.3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11.421875" style="0" customWidth="1"/>
    <col min="2" max="2" width="27.7109375" style="0" bestFit="1" customWidth="1"/>
    <col min="3" max="3" width="7.00390625" style="0" bestFit="1" customWidth="1"/>
    <col min="4" max="4" width="10.28125" style="0" bestFit="1" customWidth="1"/>
    <col min="5" max="6" width="9.7109375" style="0" bestFit="1" customWidth="1"/>
    <col min="7" max="7" width="19.421875" style="0" customWidth="1"/>
    <col min="8" max="8" width="12.57421875" style="0" bestFit="1" customWidth="1"/>
    <col min="9" max="9" width="9.140625" style="0" bestFit="1" customWidth="1"/>
    <col min="10" max="10" width="10.00390625" style="0" bestFit="1" customWidth="1"/>
    <col min="11" max="12" width="10.00390625" style="0" customWidth="1"/>
    <col min="13" max="13" width="9.140625" style="0" bestFit="1" customWidth="1"/>
    <col min="14" max="14" width="14.00390625" style="0" bestFit="1" customWidth="1"/>
  </cols>
  <sheetData>
    <row r="3" spans="3:13" ht="12.75">
      <c r="C3" s="79" t="s">
        <v>37</v>
      </c>
      <c r="D3" s="79" t="s">
        <v>113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94</v>
      </c>
      <c r="L3" s="10" t="s">
        <v>95</v>
      </c>
      <c r="M3" s="8" t="s">
        <v>37</v>
      </c>
    </row>
    <row r="4" spans="2:13" ht="12.75">
      <c r="B4" s="27" t="s">
        <v>114</v>
      </c>
      <c r="C4" s="19"/>
      <c r="D4" s="19"/>
      <c r="E4">
        <v>180</v>
      </c>
      <c r="F4">
        <v>180</v>
      </c>
      <c r="G4">
        <v>180</v>
      </c>
      <c r="H4">
        <v>180</v>
      </c>
      <c r="I4">
        <v>180</v>
      </c>
      <c r="J4">
        <v>180</v>
      </c>
      <c r="K4">
        <v>180</v>
      </c>
      <c r="L4">
        <v>180</v>
      </c>
      <c r="M4">
        <f>SUM(E4:L4)</f>
        <v>1440</v>
      </c>
    </row>
    <row r="5" spans="2:12" ht="12.75">
      <c r="B5" s="27" t="s">
        <v>112</v>
      </c>
      <c r="C5" s="19"/>
      <c r="D5" s="19"/>
      <c r="E5">
        <f>SUM(E4)</f>
        <v>180</v>
      </c>
      <c r="F5" s="51">
        <f>SUM(E4:F4)</f>
        <v>360</v>
      </c>
      <c r="G5" s="51">
        <f>SUM(E4:G4)</f>
        <v>540</v>
      </c>
      <c r="H5" s="51">
        <f>SUM(E4:H4)</f>
        <v>720</v>
      </c>
      <c r="I5" s="51">
        <f>SUM(E4:I4)</f>
        <v>900</v>
      </c>
      <c r="J5" s="51">
        <f>SUM(E4:J4)</f>
        <v>1080</v>
      </c>
      <c r="K5" s="51">
        <f>SUM(E4:K4)</f>
        <v>1260</v>
      </c>
      <c r="L5" s="51">
        <f>SUM(E4:L4)</f>
        <v>1440</v>
      </c>
    </row>
    <row r="6" spans="2:12" ht="12.75">
      <c r="B6" s="78" t="s">
        <v>110</v>
      </c>
      <c r="C6" s="26"/>
      <c r="D6" s="26">
        <f>'List of Ingredients'!$G$5</f>
        <v>41100</v>
      </c>
      <c r="E6" s="42">
        <f>'List of Ingredients'!$G$5</f>
        <v>41100</v>
      </c>
      <c r="F6" s="42">
        <f>'List of Ingredients'!$G$5</f>
        <v>41100</v>
      </c>
      <c r="G6" s="42">
        <f>'List of Ingredients'!$G$5</f>
        <v>41100</v>
      </c>
      <c r="H6" s="42">
        <f>'List of Ingredients'!$G$5</f>
        <v>41100</v>
      </c>
      <c r="I6" s="42">
        <f>'List of Ingredients'!$G$5</f>
        <v>41100</v>
      </c>
      <c r="J6" s="42">
        <f>'List of Ingredients'!$G$5</f>
        <v>41100</v>
      </c>
      <c r="K6" s="42">
        <f>'List of Ingredients'!$G$5</f>
        <v>41100</v>
      </c>
      <c r="L6" s="42">
        <f>'List of Ingredients'!$G$5</f>
        <v>41100</v>
      </c>
    </row>
    <row r="7" spans="2:17" ht="12.75">
      <c r="B7" s="32" t="s">
        <v>106</v>
      </c>
      <c r="C7" s="23">
        <f>'List of Ingredients'!$G$23</f>
        <v>128750</v>
      </c>
      <c r="D7" s="23">
        <f>(C7)/8</f>
        <v>16093.75</v>
      </c>
      <c r="E7" s="40">
        <f>C7/8</f>
        <v>16093.75</v>
      </c>
      <c r="F7" s="40">
        <f>C7/8</f>
        <v>16093.75</v>
      </c>
      <c r="G7" s="40">
        <f>C7/8</f>
        <v>16093.75</v>
      </c>
      <c r="H7" s="40">
        <f>C7/8</f>
        <v>16093.75</v>
      </c>
      <c r="I7" s="40">
        <f>C7/8</f>
        <v>16093.75</v>
      </c>
      <c r="J7" s="40">
        <f>C7/8</f>
        <v>16093.75</v>
      </c>
      <c r="K7" s="40">
        <f>C7/8</f>
        <v>16093.75</v>
      </c>
      <c r="L7" s="40">
        <f>C7/8</f>
        <v>16093.75</v>
      </c>
      <c r="M7" s="9"/>
      <c r="Q7" s="9"/>
    </row>
    <row r="8" spans="2:12" ht="12.75">
      <c r="B8" s="32" t="s">
        <v>107</v>
      </c>
      <c r="C8" s="23">
        <f>'List of Ingredients'!$G$28</f>
        <v>11250</v>
      </c>
      <c r="D8" s="23">
        <f>(C8)/4</f>
        <v>2812.5</v>
      </c>
      <c r="E8" s="23"/>
      <c r="F8" s="23"/>
      <c r="G8" s="23"/>
      <c r="H8" s="23"/>
      <c r="I8" s="40">
        <f>$D$8</f>
        <v>2812.5</v>
      </c>
      <c r="J8" s="40">
        <f>$D$8</f>
        <v>2812.5</v>
      </c>
      <c r="K8" s="40">
        <f>$D$8</f>
        <v>2812.5</v>
      </c>
      <c r="L8" s="40">
        <f>$D$8</f>
        <v>2812.5</v>
      </c>
    </row>
    <row r="9" spans="2:13" ht="12.75">
      <c r="B9" s="22" t="s">
        <v>44</v>
      </c>
      <c r="C9" s="25"/>
      <c r="D9" s="25"/>
      <c r="E9" s="24">
        <f>SUM(E7:E8)</f>
        <v>16093.75</v>
      </c>
      <c r="F9" s="24">
        <f>SUM(F7:F8)</f>
        <v>16093.75</v>
      </c>
      <c r="G9" s="41">
        <f aca="true" t="shared" si="0" ref="G9:L9">SUM(G7:G8)</f>
        <v>16093.75</v>
      </c>
      <c r="H9" s="41">
        <f t="shared" si="0"/>
        <v>16093.75</v>
      </c>
      <c r="I9" s="41">
        <f t="shared" si="0"/>
        <v>18906.25</v>
      </c>
      <c r="J9" s="41">
        <f t="shared" si="0"/>
        <v>18906.25</v>
      </c>
      <c r="K9" s="41">
        <f t="shared" si="0"/>
        <v>18906.25</v>
      </c>
      <c r="L9" s="41">
        <f t="shared" si="0"/>
        <v>18906.25</v>
      </c>
      <c r="M9" s="9">
        <f>SUM(E9:L9)</f>
        <v>140000</v>
      </c>
    </row>
    <row r="10" spans="2:12" s="9" customFormat="1" ht="12.75">
      <c r="B10" s="33" t="s">
        <v>97</v>
      </c>
      <c r="C10" s="52">
        <f>'List of Ingredients'!$G$23</f>
        <v>128750</v>
      </c>
      <c r="D10" s="20">
        <f>H30</f>
        <v>20897.79501726928</v>
      </c>
      <c r="E10" s="20">
        <f>D10</f>
        <v>20897.79501726928</v>
      </c>
      <c r="F10" s="38">
        <f>D10</f>
        <v>20897.79501726928</v>
      </c>
      <c r="G10" s="38">
        <f>D10</f>
        <v>20897.79501726928</v>
      </c>
      <c r="H10" s="38">
        <f>D10</f>
        <v>20897.79501726928</v>
      </c>
      <c r="I10" s="38">
        <f>D10</f>
        <v>20897.79501726928</v>
      </c>
      <c r="J10" s="38">
        <f>D10</f>
        <v>20897.79501726928</v>
      </c>
      <c r="K10" s="38">
        <f>D10</f>
        <v>20897.79501726928</v>
      </c>
      <c r="L10" s="38">
        <f>D10</f>
        <v>20897.79501726928</v>
      </c>
    </row>
    <row r="11" spans="2:12" s="9" customFormat="1" ht="12.75">
      <c r="B11" s="27" t="s">
        <v>98</v>
      </c>
      <c r="C11" s="20">
        <f>'List of Ingredients'!$G$28</f>
        <v>11250</v>
      </c>
      <c r="D11" s="20">
        <f>H39</f>
        <v>3261.5357513209383</v>
      </c>
      <c r="E11"/>
      <c r="F11"/>
      <c r="H11" s="20"/>
      <c r="I11" s="38">
        <f>D11</f>
        <v>3261.5357513209383</v>
      </c>
      <c r="J11" s="38">
        <f>D11</f>
        <v>3261.5357513209383</v>
      </c>
      <c r="K11" s="38">
        <f>D11</f>
        <v>3261.5357513209383</v>
      </c>
      <c r="L11" s="38">
        <f>D11</f>
        <v>3261.5357513209383</v>
      </c>
    </row>
    <row r="12" spans="2:13" s="9" customFormat="1" ht="12.75">
      <c r="B12" t="s">
        <v>46</v>
      </c>
      <c r="C12" s="19"/>
      <c r="D12" s="19"/>
      <c r="E12" s="9">
        <f>E6+E10+E11</f>
        <v>61997.79501726928</v>
      </c>
      <c r="F12" s="9">
        <f aca="true" t="shared" si="1" ref="F12:L12">F6+F10+F11</f>
        <v>61997.79501726928</v>
      </c>
      <c r="G12" s="9">
        <f t="shared" si="1"/>
        <v>61997.79501726928</v>
      </c>
      <c r="H12" s="9">
        <f t="shared" si="1"/>
        <v>61997.79501726928</v>
      </c>
      <c r="I12" s="9">
        <f t="shared" si="1"/>
        <v>65259.33076859022</v>
      </c>
      <c r="J12" s="9">
        <f t="shared" si="1"/>
        <v>65259.33076859022</v>
      </c>
      <c r="K12" s="9">
        <f t="shared" si="1"/>
        <v>65259.33076859022</v>
      </c>
      <c r="L12" s="9">
        <f t="shared" si="1"/>
        <v>65259.33076859022</v>
      </c>
      <c r="M12" s="9">
        <f>SUM(E12:L12)</f>
        <v>509028.50314343796</v>
      </c>
    </row>
    <row r="13" spans="2:13" s="9" customFormat="1" ht="12.75">
      <c r="B13" t="s">
        <v>47</v>
      </c>
      <c r="C13" s="20"/>
      <c r="D13" s="19"/>
      <c r="E13" s="9">
        <f>M12</f>
        <v>509028.50314343796</v>
      </c>
      <c r="F13" s="9">
        <f>M12</f>
        <v>509028.50314343796</v>
      </c>
      <c r="G13" s="9">
        <f>M12</f>
        <v>509028.50314343796</v>
      </c>
      <c r="H13" s="9">
        <f>M12</f>
        <v>509028.50314343796</v>
      </c>
      <c r="I13" s="9">
        <f>M12</f>
        <v>509028.50314343796</v>
      </c>
      <c r="J13" s="9">
        <f>M12</f>
        <v>509028.50314343796</v>
      </c>
      <c r="K13" s="9">
        <f>M12</f>
        <v>509028.50314343796</v>
      </c>
      <c r="L13" s="9">
        <f>M12</f>
        <v>509028.50314343796</v>
      </c>
      <c r="M13"/>
    </row>
    <row r="14" spans="2:12" ht="12.75">
      <c r="B14" s="27" t="s">
        <v>111</v>
      </c>
      <c r="C14" s="21"/>
      <c r="D14" s="21">
        <f>'List of Ingredients'!$G$39</f>
        <v>403</v>
      </c>
      <c r="E14" s="21">
        <f>D14</f>
        <v>403</v>
      </c>
      <c r="F14" s="39">
        <f aca="true" t="shared" si="2" ref="F14:L14">E14</f>
        <v>403</v>
      </c>
      <c r="G14" s="39">
        <f t="shared" si="2"/>
        <v>403</v>
      </c>
      <c r="H14" s="39">
        <f t="shared" si="2"/>
        <v>403</v>
      </c>
      <c r="I14" s="39">
        <f t="shared" si="2"/>
        <v>403</v>
      </c>
      <c r="J14" s="39">
        <f t="shared" si="2"/>
        <v>403</v>
      </c>
      <c r="K14" s="39">
        <f t="shared" si="2"/>
        <v>403</v>
      </c>
      <c r="L14" s="39">
        <f t="shared" si="2"/>
        <v>403</v>
      </c>
    </row>
    <row r="15" spans="2:12" ht="12.75">
      <c r="B15" t="s">
        <v>32</v>
      </c>
      <c r="C15" s="19"/>
      <c r="D15" s="19"/>
      <c r="E15" s="9">
        <f>E13+E14*E5</f>
        <v>581568.5031434379</v>
      </c>
      <c r="F15" s="9">
        <f aca="true" t="shared" si="3" ref="F15:L15">F13+F14*F5</f>
        <v>654108.5031434379</v>
      </c>
      <c r="G15" s="9">
        <f t="shared" si="3"/>
        <v>726648.5031434379</v>
      </c>
      <c r="H15" s="9">
        <f t="shared" si="3"/>
        <v>799188.5031434379</v>
      </c>
      <c r="I15" s="9">
        <f t="shared" si="3"/>
        <v>871728.5031434379</v>
      </c>
      <c r="J15" s="9">
        <f t="shared" si="3"/>
        <v>944268.5031434379</v>
      </c>
      <c r="K15" s="9">
        <f t="shared" si="3"/>
        <v>1016808.5031434379</v>
      </c>
      <c r="L15" s="9">
        <f t="shared" si="3"/>
        <v>1089348.503143438</v>
      </c>
    </row>
    <row r="16" spans="2:12" ht="12.75">
      <c r="B16" t="s">
        <v>33</v>
      </c>
      <c r="C16" s="19"/>
      <c r="D16" s="19"/>
      <c r="E16" s="9">
        <f>E13/E5+E14</f>
        <v>3230.9361285746554</v>
      </c>
      <c r="F16" s="9">
        <f aca="true" t="shared" si="4" ref="F16:L16">F13/F5+F14</f>
        <v>1816.9680642873277</v>
      </c>
      <c r="G16" s="9">
        <f t="shared" si="4"/>
        <v>1345.6453761915518</v>
      </c>
      <c r="H16" s="9">
        <f t="shared" si="4"/>
        <v>1109.9840321436639</v>
      </c>
      <c r="I16" s="9">
        <f t="shared" si="4"/>
        <v>968.587225714931</v>
      </c>
      <c r="J16" s="9">
        <f t="shared" si="4"/>
        <v>874.3226880957759</v>
      </c>
      <c r="K16" s="9">
        <f t="shared" si="4"/>
        <v>806.9908755106651</v>
      </c>
      <c r="L16" s="9">
        <f t="shared" si="4"/>
        <v>756.4920160718319</v>
      </c>
    </row>
    <row r="17" spans="2:12" ht="12.75">
      <c r="B17" t="s">
        <v>36</v>
      </c>
      <c r="C17" s="19"/>
      <c r="D17" s="39">
        <f>'List of Ingredients'!$G$41</f>
        <v>1140</v>
      </c>
      <c r="E17" s="39">
        <f>'List of Ingredients'!$G$41</f>
        <v>1140</v>
      </c>
      <c r="F17" s="39">
        <f>'List of Ingredients'!$G$41</f>
        <v>1140</v>
      </c>
      <c r="G17" s="39">
        <f>'List of Ingredients'!$G$41</f>
        <v>1140</v>
      </c>
      <c r="H17" s="39">
        <f>'List of Ingredients'!$G$41</f>
        <v>1140</v>
      </c>
      <c r="I17" s="39">
        <f>'List of Ingredients'!$G$41</f>
        <v>1140</v>
      </c>
      <c r="J17" s="39">
        <f>'List of Ingredients'!$G$41</f>
        <v>1140</v>
      </c>
      <c r="K17" s="39">
        <f>'List of Ingredients'!$G$41</f>
        <v>1140</v>
      </c>
      <c r="L17" s="39">
        <f>'List of Ingredients'!$G$41</f>
        <v>1140</v>
      </c>
    </row>
    <row r="18" spans="2:12" ht="12.75">
      <c r="B18" t="s">
        <v>34</v>
      </c>
      <c r="C18" s="19"/>
      <c r="D18" s="19"/>
      <c r="E18">
        <f>E17*E5</f>
        <v>205200</v>
      </c>
      <c r="F18">
        <f aca="true" t="shared" si="5" ref="F18:L18">F17*F5</f>
        <v>410400</v>
      </c>
      <c r="G18">
        <f t="shared" si="5"/>
        <v>615600</v>
      </c>
      <c r="H18">
        <f t="shared" si="5"/>
        <v>820800</v>
      </c>
      <c r="I18">
        <f t="shared" si="5"/>
        <v>1026000</v>
      </c>
      <c r="J18">
        <f t="shared" si="5"/>
        <v>1231200</v>
      </c>
      <c r="K18">
        <f t="shared" si="5"/>
        <v>1436400</v>
      </c>
      <c r="L18">
        <f t="shared" si="5"/>
        <v>1641600</v>
      </c>
    </row>
    <row r="19" spans="2:12" ht="12.75">
      <c r="B19" t="s">
        <v>45</v>
      </c>
      <c r="C19" s="19"/>
      <c r="D19" s="19"/>
      <c r="E19" s="9">
        <f>E18-E15</f>
        <v>-376368.5031434379</v>
      </c>
      <c r="F19" s="9">
        <f aca="true" t="shared" si="6" ref="F19:L19">F18-F15</f>
        <v>-243708.5031434379</v>
      </c>
      <c r="G19" s="9">
        <f t="shared" si="6"/>
        <v>-111048.5031434379</v>
      </c>
      <c r="H19" s="9">
        <f t="shared" si="6"/>
        <v>21611.496856562095</v>
      </c>
      <c r="I19" s="9">
        <f t="shared" si="6"/>
        <v>154271.4968565621</v>
      </c>
      <c r="J19" s="9">
        <f t="shared" si="6"/>
        <v>286931.4968565621</v>
      </c>
      <c r="K19" s="9">
        <f t="shared" si="6"/>
        <v>419591.4968565621</v>
      </c>
      <c r="L19" s="9">
        <f t="shared" si="6"/>
        <v>552251.4968565621</v>
      </c>
    </row>
    <row r="20" spans="2:5" ht="12.75">
      <c r="B20" s="27" t="s">
        <v>115</v>
      </c>
      <c r="C20" s="19"/>
      <c r="D20" s="19"/>
      <c r="E20" s="54">
        <f>E13/(E17-E14)</f>
        <v>690.6763950385861</v>
      </c>
    </row>
    <row r="22" ht="13.5" thickBot="1"/>
    <row r="23" spans="5:8" ht="12.75">
      <c r="E23" s="53"/>
      <c r="F23" s="55"/>
      <c r="G23" s="56" t="s">
        <v>108</v>
      </c>
      <c r="H23" s="57"/>
    </row>
    <row r="24" spans="5:8" ht="12.75">
      <c r="E24" s="58" t="s">
        <v>19</v>
      </c>
      <c r="F24" s="59" t="s">
        <v>20</v>
      </c>
      <c r="G24" s="59" t="s">
        <v>21</v>
      </c>
      <c r="H24" s="60">
        <v>0.062</v>
      </c>
    </row>
    <row r="25" spans="5:8" ht="12.75">
      <c r="E25" s="58" t="s">
        <v>19</v>
      </c>
      <c r="F25" s="59" t="s">
        <v>22</v>
      </c>
      <c r="G25" s="59" t="s">
        <v>23</v>
      </c>
      <c r="H25" s="61">
        <v>8</v>
      </c>
    </row>
    <row r="26" spans="5:8" ht="12.75">
      <c r="E26" s="58" t="s">
        <v>19</v>
      </c>
      <c r="F26" s="59" t="s">
        <v>24</v>
      </c>
      <c r="G26" s="59" t="s">
        <v>25</v>
      </c>
      <c r="H26" s="62">
        <v>128750</v>
      </c>
    </row>
    <row r="27" spans="5:8" ht="12.75">
      <c r="E27" s="58"/>
      <c r="F27" s="63" t="s">
        <v>73</v>
      </c>
      <c r="G27" s="59"/>
      <c r="H27" s="64">
        <f>(1+H24)</f>
        <v>1.062</v>
      </c>
    </row>
    <row r="28" spans="5:8" ht="15.75">
      <c r="E28" s="65"/>
      <c r="F28" s="63" t="s">
        <v>63</v>
      </c>
      <c r="G28" s="63" t="s">
        <v>26</v>
      </c>
      <c r="H28" s="66">
        <f>POWER(H27,H25)</f>
        <v>1.6180656337564456</v>
      </c>
    </row>
    <row r="29" spans="5:8" ht="12.75">
      <c r="E29" s="65"/>
      <c r="F29" s="63" t="s">
        <v>27</v>
      </c>
      <c r="G29" s="63" t="s">
        <v>28</v>
      </c>
      <c r="H29" s="67">
        <f>H24*H28/(H28-1)</f>
        <v>0.16231297100791672</v>
      </c>
    </row>
    <row r="30" spans="5:8" ht="13.5" thickBot="1">
      <c r="E30" s="68" t="s">
        <v>29</v>
      </c>
      <c r="F30" s="69" t="s">
        <v>30</v>
      </c>
      <c r="G30" s="69" t="s">
        <v>31</v>
      </c>
      <c r="H30" s="70">
        <f>H29*H26</f>
        <v>20897.79501726928</v>
      </c>
    </row>
    <row r="31" ht="13.5" thickBot="1"/>
    <row r="32" spans="5:8" ht="12.75">
      <c r="E32" s="53"/>
      <c r="F32" s="55"/>
      <c r="G32" s="56" t="s">
        <v>109</v>
      </c>
      <c r="H32" s="57"/>
    </row>
    <row r="33" spans="5:8" ht="12.75">
      <c r="E33" s="58" t="s">
        <v>19</v>
      </c>
      <c r="F33" s="59" t="s">
        <v>20</v>
      </c>
      <c r="G33" s="59" t="s">
        <v>21</v>
      </c>
      <c r="H33" s="60">
        <v>0.062</v>
      </c>
    </row>
    <row r="34" spans="5:8" ht="12.75">
      <c r="E34" s="58" t="s">
        <v>19</v>
      </c>
      <c r="F34" s="59" t="s">
        <v>22</v>
      </c>
      <c r="G34" s="59" t="s">
        <v>23</v>
      </c>
      <c r="H34" s="61">
        <v>4</v>
      </c>
    </row>
    <row r="35" spans="5:8" ht="12.75">
      <c r="E35" s="58" t="s">
        <v>19</v>
      </c>
      <c r="F35" s="59" t="s">
        <v>24</v>
      </c>
      <c r="G35" s="59" t="s">
        <v>25</v>
      </c>
      <c r="H35" s="62">
        <v>11250</v>
      </c>
    </row>
    <row r="36" spans="5:8" ht="12.75">
      <c r="E36" s="58"/>
      <c r="F36" s="63" t="s">
        <v>73</v>
      </c>
      <c r="G36" s="59"/>
      <c r="H36" s="64">
        <f>(1+H33)</f>
        <v>1.062</v>
      </c>
    </row>
    <row r="37" spans="5:8" ht="15.75">
      <c r="E37" s="65"/>
      <c r="F37" s="63" t="s">
        <v>63</v>
      </c>
      <c r="G37" s="63" t="s">
        <v>26</v>
      </c>
      <c r="H37" s="66">
        <f>POWER(H36,H34)</f>
        <v>1.2720320883360001</v>
      </c>
    </row>
    <row r="38" spans="5:8" ht="12.75">
      <c r="E38" s="65"/>
      <c r="F38" s="63" t="s">
        <v>27</v>
      </c>
      <c r="G38" s="63" t="s">
        <v>28</v>
      </c>
      <c r="H38" s="67">
        <f>H33*H37/(H37-1)</f>
        <v>0.2899142890063056</v>
      </c>
    </row>
    <row r="39" spans="5:8" ht="13.5" thickBot="1">
      <c r="E39" s="68" t="s">
        <v>29</v>
      </c>
      <c r="F39" s="69" t="s">
        <v>30</v>
      </c>
      <c r="G39" s="69" t="s">
        <v>31</v>
      </c>
      <c r="H39" s="70">
        <f>H38*H35</f>
        <v>3261.5357513209383</v>
      </c>
    </row>
  </sheetData>
  <sheetProtection/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1.421875" style="0" customWidth="1"/>
    <col min="2" max="2" width="22.140625" style="0" bestFit="1" customWidth="1"/>
  </cols>
  <sheetData>
    <row r="3" spans="3:10" ht="12.75"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94</v>
      </c>
      <c r="J3" s="10" t="s">
        <v>95</v>
      </c>
    </row>
    <row r="4" spans="2:10" ht="12.75">
      <c r="B4" t="s">
        <v>17</v>
      </c>
      <c r="C4">
        <f>'Calculation Template'!E4</f>
        <v>180</v>
      </c>
      <c r="D4">
        <f>'Calculation Template'!F4</f>
        <v>180</v>
      </c>
      <c r="E4">
        <f>'Calculation Template'!G4</f>
        <v>180</v>
      </c>
      <c r="F4">
        <f>'Calculation Template'!H4</f>
        <v>180</v>
      </c>
      <c r="G4">
        <f>'Calculation Template'!I4</f>
        <v>180</v>
      </c>
      <c r="H4">
        <f>'Calculation Template'!J4</f>
        <v>180</v>
      </c>
      <c r="I4">
        <f>'Calculation Template'!K4</f>
        <v>180</v>
      </c>
      <c r="J4">
        <f>'Calculation Template'!L4</f>
        <v>180</v>
      </c>
    </row>
    <row r="5" spans="2:10" ht="12.75">
      <c r="B5" t="s">
        <v>18</v>
      </c>
      <c r="C5">
        <f>'Calculation Template'!E5</f>
        <v>180</v>
      </c>
      <c r="D5">
        <f>'Calculation Template'!F5</f>
        <v>360</v>
      </c>
      <c r="E5">
        <f>'Calculation Template'!G5</f>
        <v>540</v>
      </c>
      <c r="F5">
        <f>'Calculation Template'!H5</f>
        <v>720</v>
      </c>
      <c r="G5">
        <f>'Calculation Template'!I5</f>
        <v>900</v>
      </c>
      <c r="H5">
        <f>'Calculation Template'!J5</f>
        <v>1080</v>
      </c>
      <c r="I5">
        <f>'Calculation Template'!K5</f>
        <v>1260</v>
      </c>
      <c r="J5">
        <f>'Calculation Template'!L5</f>
        <v>1440</v>
      </c>
    </row>
    <row r="6" spans="2:10" ht="12.75">
      <c r="B6" s="27" t="s">
        <v>101</v>
      </c>
      <c r="C6" s="14">
        <f>'Calculation Template'!E13</f>
        <v>509028.50314343796</v>
      </c>
      <c r="D6" s="14">
        <f>'Calculation Template'!F13</f>
        <v>509028.50314343796</v>
      </c>
      <c r="E6" s="14">
        <f>'Calculation Template'!G13</f>
        <v>509028.50314343796</v>
      </c>
      <c r="F6" s="14">
        <f>'Calculation Template'!H13</f>
        <v>509028.50314343796</v>
      </c>
      <c r="G6" s="14">
        <f>'Calculation Template'!I13</f>
        <v>509028.50314343796</v>
      </c>
      <c r="H6" s="14">
        <f>'Calculation Template'!J13</f>
        <v>509028.50314343796</v>
      </c>
      <c r="I6" s="14">
        <f>'Calculation Template'!K13</f>
        <v>509028.50314343796</v>
      </c>
      <c r="J6" s="14">
        <f>'Calculation Template'!L13</f>
        <v>509028.50314343796</v>
      </c>
    </row>
    <row r="7" spans="2:10" ht="12.75">
      <c r="B7" s="27" t="s">
        <v>100</v>
      </c>
      <c r="C7" s="14">
        <f>'Calculation Template'!E14</f>
        <v>403</v>
      </c>
      <c r="D7" s="14">
        <f>'Calculation Template'!F14</f>
        <v>403</v>
      </c>
      <c r="E7" s="14">
        <f>'Calculation Template'!G14</f>
        <v>403</v>
      </c>
      <c r="F7" s="14">
        <f>'Calculation Template'!H14</f>
        <v>403</v>
      </c>
      <c r="G7" s="14">
        <f>'Calculation Template'!I14</f>
        <v>403</v>
      </c>
      <c r="H7" s="14">
        <f>'Calculation Template'!J14</f>
        <v>403</v>
      </c>
      <c r="I7" s="14">
        <f>'Calculation Template'!K14</f>
        <v>403</v>
      </c>
      <c r="J7" s="14">
        <f>'Calculation Template'!L14</f>
        <v>403</v>
      </c>
    </row>
    <row r="8" spans="2:10" ht="12.75">
      <c r="B8" t="s">
        <v>32</v>
      </c>
      <c r="C8" s="9">
        <f>'Calculation Template'!E15</f>
        <v>581568.5031434379</v>
      </c>
      <c r="D8" s="9">
        <f>'Calculation Template'!F15</f>
        <v>654108.5031434379</v>
      </c>
      <c r="E8" s="9">
        <f>'Calculation Template'!G15</f>
        <v>726648.5031434379</v>
      </c>
      <c r="F8" s="9">
        <f>'Calculation Template'!H15</f>
        <v>799188.5031434379</v>
      </c>
      <c r="G8" s="9">
        <f>'Calculation Template'!I15</f>
        <v>871728.5031434379</v>
      </c>
      <c r="H8" s="9">
        <f>'Calculation Template'!J15</f>
        <v>944268.5031434379</v>
      </c>
      <c r="I8" s="9">
        <f>'Calculation Template'!K15</f>
        <v>1016808.5031434379</v>
      </c>
      <c r="J8" s="9">
        <f>'Calculation Template'!L15</f>
        <v>1089348.503143438</v>
      </c>
    </row>
    <row r="9" spans="2:10" ht="12.75">
      <c r="B9" t="s">
        <v>33</v>
      </c>
      <c r="C9" s="9">
        <f>'Calculation Template'!E16</f>
        <v>3230.9361285746554</v>
      </c>
      <c r="D9" s="9">
        <f>'Calculation Template'!F16</f>
        <v>1816.9680642873277</v>
      </c>
      <c r="E9" s="9">
        <f>'Calculation Template'!G16</f>
        <v>1345.6453761915518</v>
      </c>
      <c r="F9" s="9">
        <f>'Calculation Template'!H16</f>
        <v>1109.9840321436639</v>
      </c>
      <c r="G9" s="9">
        <f>'Calculation Template'!I16</f>
        <v>968.587225714931</v>
      </c>
      <c r="H9" s="9">
        <f>'Calculation Template'!J16</f>
        <v>874.3226880957759</v>
      </c>
      <c r="I9" s="9">
        <f>'Calculation Template'!K16</f>
        <v>806.9908755106651</v>
      </c>
      <c r="J9" s="9">
        <f>'Calculation Template'!L16</f>
        <v>756.4920160718319</v>
      </c>
    </row>
    <row r="10" spans="2:10" ht="12.75">
      <c r="B10" t="s">
        <v>36</v>
      </c>
      <c r="C10" s="73">
        <f>'Calculation Template'!E17</f>
        <v>1140</v>
      </c>
      <c r="D10" s="73">
        <f>'Calculation Template'!F17</f>
        <v>1140</v>
      </c>
      <c r="E10" s="73">
        <f>'Calculation Template'!G17</f>
        <v>1140</v>
      </c>
      <c r="F10" s="73">
        <f>'Calculation Template'!H17</f>
        <v>1140</v>
      </c>
      <c r="G10" s="73">
        <f>'Calculation Template'!I17</f>
        <v>1140</v>
      </c>
      <c r="H10" s="73">
        <f>'Calculation Template'!J17</f>
        <v>1140</v>
      </c>
      <c r="I10" s="73">
        <f>'Calculation Template'!K17</f>
        <v>1140</v>
      </c>
      <c r="J10" s="73">
        <f>'Calculation Template'!L17</f>
        <v>1140</v>
      </c>
    </row>
    <row r="11" spans="2:10" ht="12.75">
      <c r="B11" t="s">
        <v>34</v>
      </c>
      <c r="C11">
        <f>'Calculation Template'!E18</f>
        <v>205200</v>
      </c>
      <c r="D11">
        <f>'Calculation Template'!F18</f>
        <v>410400</v>
      </c>
      <c r="E11">
        <f>'Calculation Template'!G18</f>
        <v>615600</v>
      </c>
      <c r="F11">
        <f>'Calculation Template'!H18</f>
        <v>820800</v>
      </c>
      <c r="G11">
        <f>'Calculation Template'!I18</f>
        <v>1026000</v>
      </c>
      <c r="H11">
        <f>'Calculation Template'!J18</f>
        <v>1231200</v>
      </c>
      <c r="I11">
        <f>'Calculation Template'!K18</f>
        <v>1436400</v>
      </c>
      <c r="J11">
        <f>'Calculation Template'!L18</f>
        <v>1641600</v>
      </c>
    </row>
    <row r="12" spans="2:10" ht="12.75">
      <c r="B12" t="s">
        <v>45</v>
      </c>
      <c r="C12" s="9">
        <f>'Calculation Template'!E19</f>
        <v>-376368.5031434379</v>
      </c>
      <c r="D12" s="9">
        <f>'Calculation Template'!F19</f>
        <v>-243708.5031434379</v>
      </c>
      <c r="E12" s="9">
        <f>'Calculation Template'!G19</f>
        <v>-111048.5031434379</v>
      </c>
      <c r="F12" s="9">
        <f>'Calculation Template'!H19</f>
        <v>21611.496856562095</v>
      </c>
      <c r="G12" s="9">
        <f>'Calculation Template'!I19</f>
        <v>154271.4968565621</v>
      </c>
      <c r="H12" s="9">
        <f>'Calculation Template'!J19</f>
        <v>286931.4968565621</v>
      </c>
      <c r="I12" s="9">
        <f>'Calculation Template'!K19</f>
        <v>419591.4968565621</v>
      </c>
      <c r="J12" s="9">
        <f>'Calculation Template'!L19</f>
        <v>552251.4968565621</v>
      </c>
    </row>
    <row r="18" spans="3:8" ht="12.75">
      <c r="C18" s="9"/>
      <c r="D18" s="9"/>
      <c r="E18" s="9"/>
      <c r="F18" s="9"/>
      <c r="G18" s="9"/>
      <c r="H18" s="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4" sqref="O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huelsmann</dc:creator>
  <cp:keywords/>
  <dc:description/>
  <cp:lastModifiedBy>Kay</cp:lastModifiedBy>
  <cp:lastPrinted>2015-11-28T23:50:30Z</cp:lastPrinted>
  <dcterms:created xsi:type="dcterms:W3CDTF">2001-10-04T20:38:53Z</dcterms:created>
  <dcterms:modified xsi:type="dcterms:W3CDTF">2015-11-28T23:50:40Z</dcterms:modified>
  <cp:category/>
  <cp:version/>
  <cp:contentType/>
  <cp:contentStatus/>
</cp:coreProperties>
</file>